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4605" yWindow="165" windowWidth="18195" windowHeight="76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X28" i="1" l="1"/>
  <c r="U28" i="1"/>
  <c r="V28" i="1" s="1"/>
  <c r="Y28" i="1" s="1"/>
  <c r="P28" i="1"/>
  <c r="T28" i="1" s="1"/>
  <c r="O28" i="1"/>
  <c r="X27" i="1"/>
  <c r="U27" i="1"/>
  <c r="V27" i="1" s="1"/>
  <c r="Y27" i="1" s="1"/>
  <c r="P27" i="1"/>
  <c r="T27" i="1" s="1"/>
  <c r="O27" i="1"/>
  <c r="X26" i="1"/>
  <c r="U26" i="1"/>
  <c r="V26" i="1" s="1"/>
  <c r="Y26" i="1" s="1"/>
  <c r="P26" i="1"/>
  <c r="T26" i="1" s="1"/>
  <c r="O26" i="1"/>
  <c r="X25" i="1"/>
  <c r="U25" i="1"/>
  <c r="V25" i="1" s="1"/>
  <c r="Y25" i="1" s="1"/>
  <c r="P25" i="1"/>
  <c r="T25" i="1" s="1"/>
  <c r="O25" i="1"/>
  <c r="X24" i="1"/>
  <c r="V24" i="1"/>
  <c r="Y24" i="1" s="1"/>
  <c r="U24" i="1"/>
  <c r="P24" i="1"/>
  <c r="O24" i="1"/>
  <c r="T24" i="1" s="1"/>
  <c r="X23" i="1"/>
  <c r="U23" i="1"/>
  <c r="V23" i="1" s="1"/>
  <c r="Y23" i="1" s="1"/>
  <c r="P23" i="1"/>
  <c r="T23" i="1" s="1"/>
  <c r="O23" i="1"/>
  <c r="U22" i="1"/>
  <c r="V22" i="1" s="1"/>
  <c r="Y22" i="1" s="1"/>
  <c r="O22" i="1"/>
  <c r="P22" i="1" s="1"/>
  <c r="X21" i="1"/>
  <c r="U21" i="1"/>
  <c r="V21" i="1" s="1"/>
  <c r="Y21" i="1" s="1"/>
  <c r="P21" i="1"/>
  <c r="T21" i="1" s="1"/>
  <c r="O21" i="1"/>
  <c r="X20" i="1"/>
  <c r="U20" i="1"/>
  <c r="V20" i="1" s="1"/>
  <c r="Y20" i="1" s="1"/>
  <c r="P20" i="1"/>
  <c r="T20" i="1" s="1"/>
  <c r="O20" i="1"/>
  <c r="X19" i="1"/>
  <c r="U19" i="1"/>
  <c r="V19" i="1" s="1"/>
  <c r="Y19" i="1" s="1"/>
  <c r="P19" i="1"/>
  <c r="T19" i="1" s="1"/>
  <c r="O19" i="1"/>
  <c r="X18" i="1"/>
  <c r="U18" i="1"/>
  <c r="V18" i="1" s="1"/>
  <c r="Y18" i="1" s="1"/>
  <c r="P18" i="1"/>
  <c r="T18" i="1" s="1"/>
  <c r="O18" i="1"/>
  <c r="X17" i="1"/>
  <c r="U17" i="1"/>
  <c r="V17" i="1" s="1"/>
  <c r="Y17" i="1" s="1"/>
  <c r="P17" i="1"/>
  <c r="T17" i="1" s="1"/>
  <c r="O17" i="1"/>
  <c r="X30" i="1"/>
  <c r="U30" i="1"/>
  <c r="V30" i="1" s="1"/>
  <c r="Y30" i="1" s="1"/>
  <c r="P30" i="1"/>
  <c r="O30" i="1"/>
  <c r="X29" i="1"/>
  <c r="U29" i="1"/>
  <c r="V29" i="1" s="1"/>
  <c r="O29" i="1"/>
  <c r="P29" i="1" s="1"/>
  <c r="G8" i="1"/>
  <c r="G7" i="1"/>
  <c r="I7" i="1"/>
  <c r="G11" i="1"/>
  <c r="G10" i="1"/>
  <c r="G9" i="1"/>
  <c r="O3" i="1"/>
  <c r="T22" i="1" l="1"/>
  <c r="T30" i="1"/>
  <c r="Y29" i="1"/>
  <c r="T29" i="1"/>
  <c r="I8" i="1" l="1"/>
  <c r="P9" i="1"/>
  <c r="I11" i="1"/>
  <c r="I10" i="1"/>
  <c r="I9" i="1"/>
  <c r="E16" i="1"/>
  <c r="P35" i="1"/>
  <c r="P34" i="1"/>
  <c r="P31" i="1"/>
  <c r="U35" i="1"/>
  <c r="U34" i="1"/>
  <c r="U31" i="1"/>
  <c r="U16" i="1"/>
  <c r="Q9" i="1" l="1"/>
  <c r="P11" i="1"/>
  <c r="Q11" i="1" s="1"/>
  <c r="P7" i="1"/>
  <c r="Q7" i="1" s="1"/>
  <c r="P10" i="1"/>
  <c r="Q10" i="1" s="1"/>
  <c r="P8" i="1"/>
  <c r="Q8" i="1" s="1"/>
  <c r="F16" i="1"/>
  <c r="X16" i="1" s="1"/>
  <c r="P16" i="1"/>
  <c r="V16" i="1"/>
  <c r="R7" i="1" l="1"/>
  <c r="T16" i="1"/>
  <c r="Y16" i="1"/>
  <c r="E31" i="1"/>
  <c r="S7" i="1" l="1"/>
  <c r="T7" i="1" s="1"/>
  <c r="R10" i="1"/>
  <c r="R11" i="1"/>
  <c r="R8" i="1"/>
  <c r="R9" i="1"/>
  <c r="X35" i="1"/>
  <c r="X34" i="1"/>
  <c r="X31" i="1"/>
  <c r="E35" i="1"/>
  <c r="F35" i="1" s="1"/>
  <c r="E34" i="1"/>
  <c r="F34" i="1" s="1"/>
  <c r="F31" i="1"/>
  <c r="N36" i="1"/>
  <c r="N32" i="1"/>
  <c r="H40" i="1"/>
  <c r="H42" i="1" s="1"/>
  <c r="W40" i="1"/>
  <c r="V35" i="1"/>
  <c r="O35" i="1"/>
  <c r="V34" i="1"/>
  <c r="O34" i="1"/>
  <c r="T34" i="1" s="1"/>
  <c r="V31" i="1"/>
  <c r="O31" i="1"/>
  <c r="Y35" i="1" l="1"/>
  <c r="U7" i="1"/>
  <c r="S8" i="1"/>
  <c r="T8" i="1" s="1"/>
  <c r="U8" i="1" s="1"/>
  <c r="S10" i="1"/>
  <c r="T10" i="1" s="1"/>
  <c r="S9" i="1"/>
  <c r="S11" i="1"/>
  <c r="T11" i="1" s="1"/>
  <c r="T31" i="1"/>
  <c r="T35" i="1"/>
  <c r="Y34" i="1"/>
  <c r="Y36" i="1" s="1"/>
  <c r="H44" i="1"/>
  <c r="X40" i="1"/>
  <c r="U40" i="1"/>
  <c r="Y31" i="1"/>
  <c r="U11" i="1" l="1"/>
  <c r="T9" i="1"/>
  <c r="U9" i="1" s="1"/>
  <c r="U10" i="1"/>
  <c r="H45" i="1"/>
  <c r="H48" i="1" s="1"/>
  <c r="H47" i="1"/>
  <c r="V40" i="1" l="1"/>
  <c r="Y32" i="1" l="1"/>
  <c r="Y40" i="1" s="1"/>
  <c r="Y42" i="1" l="1"/>
  <c r="H49" i="1"/>
</calcChain>
</file>

<file path=xl/sharedStrings.xml><?xml version="1.0" encoding="utf-8"?>
<sst xmlns="http://schemas.openxmlformats.org/spreadsheetml/2006/main" count="72" uniqueCount="65">
  <si>
    <t>TAX</t>
  </si>
  <si>
    <t xml:space="preserve">PER </t>
  </si>
  <si>
    <t>NIGH</t>
  </si>
  <si>
    <t>MONTH</t>
  </si>
  <si>
    <t>EXTRA</t>
  </si>
  <si>
    <t xml:space="preserve"> NIGHTS</t>
  </si>
  <si>
    <t xml:space="preserve"> PEOPLE</t>
  </si>
  <si>
    <t>TOTAL</t>
  </si>
  <si>
    <t>CLEAN</t>
  </si>
  <si>
    <t>PEOPLE</t>
  </si>
  <si>
    <t xml:space="preserve"> TAX</t>
  </si>
  <si>
    <t>PAYPAL</t>
  </si>
  <si>
    <t>TOTAL INC</t>
  </si>
  <si>
    <t>NAME</t>
  </si>
  <si>
    <t>SITE</t>
  </si>
  <si>
    <t>DATES</t>
  </si>
  <si>
    <t>People</t>
  </si>
  <si>
    <t>RENT</t>
  </si>
  <si>
    <t>DEPOSIT</t>
  </si>
  <si>
    <t>BALANCE</t>
  </si>
  <si>
    <t>DUE</t>
  </si>
  <si>
    <t>A/D/F1/B/F2/T</t>
  </si>
  <si>
    <t>NET</t>
  </si>
  <si>
    <t>REPAIRS</t>
  </si>
  <si>
    <t>GREET</t>
  </si>
  <si>
    <t>NET NET</t>
  </si>
  <si>
    <t>EMAIL</t>
  </si>
  <si>
    <t>NA</t>
  </si>
  <si>
    <t>#</t>
  </si>
  <si>
    <t>Nights</t>
  </si>
  <si>
    <t>Weeks:</t>
  </si>
  <si>
    <t>Nights:</t>
  </si>
  <si>
    <t xml:space="preserve"> PAY PAL 3.9%? 1=Y 0=N</t>
  </si>
  <si>
    <t>Us Nights</t>
  </si>
  <si>
    <t>Us Weeks</t>
  </si>
  <si>
    <t>Rented Nights</t>
  </si>
  <si>
    <t>Rented Weeks</t>
  </si>
  <si>
    <t>Per week NET NET</t>
  </si>
  <si>
    <t>Base Rent</t>
  </si>
  <si>
    <t>Bnk/PayP</t>
  </si>
  <si>
    <t>Jul-Aug</t>
  </si>
  <si>
    <t>May &amp; Sep</t>
  </si>
  <si>
    <t>April &amp; Oct</t>
  </si>
  <si>
    <t>Nov to March</t>
  </si>
  <si>
    <t>June</t>
  </si>
  <si>
    <t>Quoted</t>
  </si>
  <si>
    <t>WEEK</t>
  </si>
  <si>
    <t>CHANGE TO</t>
  </si>
  <si>
    <t>tim.mccarthy1@yahoo.com</t>
  </si>
  <si>
    <t>tim.mccarthy</t>
  </si>
  <si>
    <t>HR</t>
  </si>
  <si>
    <t>4 inc 0 children</t>
  </si>
  <si>
    <t>NOW</t>
  </si>
  <si>
    <t>Bank</t>
  </si>
  <si>
    <t xml:space="preserve">22-DEC 10 - 4 Jan 11 </t>
  </si>
  <si>
    <t>A/D/F1/B/F2</t>
  </si>
  <si>
    <t>marystuart@eircom.net</t>
  </si>
  <si>
    <t>Dave &amp; Nary Stuart</t>
  </si>
  <si>
    <t>OD</t>
  </si>
  <si>
    <t>4 inc 2 children</t>
  </si>
  <si>
    <t>A</t>
  </si>
  <si>
    <t>Dos Santos</t>
  </si>
  <si>
    <t>7 Jul to 20 Jul</t>
  </si>
  <si>
    <r>
      <t xml:space="preserve">4 Aug </t>
    </r>
    <r>
      <rPr>
        <b/>
        <sz val="11"/>
        <color rgb="FFFF0000"/>
        <rFont val="Calibri"/>
        <family val="2"/>
        <scheme val="minor"/>
      </rPr>
      <t>10AM</t>
    </r>
    <r>
      <rPr>
        <sz val="11"/>
        <color theme="1"/>
        <rFont val="Calibri"/>
        <family val="2"/>
        <scheme val="minor"/>
      </rPr>
      <t xml:space="preserve"> to 18 Aug</t>
    </r>
  </si>
  <si>
    <t>3 inc 1 child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</si>
</sst>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Verdana"/>
      <family val="2"/>
    </font>
    <font>
      <sz val="11"/>
      <name val="Calibri"/>
      <family val="2"/>
      <scheme val="minor"/>
    </font>
    <font>
      <sz val="11"/>
      <color theme="1"/>
      <name val="Segoe UI"/>
      <family val="2"/>
    </font>
    <font>
      <sz val="12"/>
      <color rgb="FF2A2A2A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Segoe UI"/>
      <family val="2"/>
    </font>
    <font>
      <sz val="12"/>
      <color rgb="FF2A2A2A"/>
      <name val="Segoe UI"/>
      <family val="2"/>
    </font>
    <font>
      <sz val="10"/>
      <color theme="1"/>
      <name val="Segoe UI"/>
      <family val="2"/>
    </font>
    <font>
      <sz val="11"/>
      <color theme="1"/>
      <name val="Arial"/>
      <family val="2"/>
    </font>
    <font>
      <b/>
      <sz val="18"/>
      <color rgb="FFFF0000"/>
      <name val="Calibri"/>
      <family val="2"/>
      <scheme val="minor"/>
    </font>
    <font>
      <sz val="11"/>
      <color rgb="FF2A2A2A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right"/>
    </xf>
    <xf numFmtId="10" fontId="0" fillId="0" borderId="0" xfId="0" applyNumberFormat="1"/>
    <xf numFmtId="0" fontId="1" fillId="0" borderId="0" xfId="0" applyFont="1" applyAlignment="1">
      <alignment horizontal="right"/>
    </xf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" fontId="0" fillId="0" borderId="0" xfId="0" applyNumberFormat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Font="1"/>
    <xf numFmtId="0" fontId="0" fillId="0" borderId="0" xfId="0" applyFont="1" applyAlignment="1">
      <alignment horizontal="right"/>
    </xf>
    <xf numFmtId="0" fontId="10" fillId="0" borderId="0" xfId="0" applyFont="1"/>
    <xf numFmtId="0" fontId="0" fillId="2" borderId="0" xfId="0" applyFill="1"/>
    <xf numFmtId="0" fontId="0" fillId="2" borderId="0" xfId="0" applyFont="1" applyFill="1"/>
    <xf numFmtId="0" fontId="3" fillId="2" borderId="0" xfId="0" applyFont="1" applyFill="1"/>
    <xf numFmtId="0" fontId="0" fillId="2" borderId="0" xfId="0" applyFill="1" applyAlignment="1">
      <alignment horizontal="left"/>
    </xf>
    <xf numFmtId="0" fontId="2" fillId="2" borderId="0" xfId="0" applyFont="1" applyFill="1"/>
    <xf numFmtId="0" fontId="0" fillId="2" borderId="0" xfId="0" applyFill="1" applyAlignment="1">
      <alignment horizontal="right"/>
    </xf>
    <xf numFmtId="16" fontId="0" fillId="2" borderId="0" xfId="0" applyNumberFormat="1" applyFill="1" applyAlignment="1">
      <alignment horizontal="right"/>
    </xf>
    <xf numFmtId="0" fontId="1" fillId="2" borderId="0" xfId="0" applyFont="1" applyFill="1" applyAlignment="1">
      <alignment horizontal="right"/>
    </xf>
    <xf numFmtId="0" fontId="11" fillId="3" borderId="0" xfId="0" applyFont="1" applyFill="1"/>
    <xf numFmtId="0" fontId="3" fillId="3" borderId="0" xfId="0" applyFont="1" applyFill="1"/>
    <xf numFmtId="0" fontId="0" fillId="3" borderId="0" xfId="0" applyFont="1" applyFill="1"/>
    <xf numFmtId="0" fontId="0" fillId="3" borderId="0" xfId="0" applyFill="1"/>
    <xf numFmtId="0" fontId="0" fillId="3" borderId="0" xfId="0" applyFill="1" applyAlignment="1">
      <alignment horizontal="left"/>
    </xf>
    <xf numFmtId="0" fontId="2" fillId="3" borderId="0" xfId="0" applyFont="1" applyFill="1"/>
    <xf numFmtId="0" fontId="0" fillId="3" borderId="0" xfId="0" applyFill="1" applyAlignment="1">
      <alignment horizontal="right"/>
    </xf>
    <xf numFmtId="16" fontId="0" fillId="3" borderId="0" xfId="0" applyNumberFormat="1" applyFill="1" applyAlignment="1">
      <alignment horizontal="right"/>
    </xf>
    <xf numFmtId="0" fontId="1" fillId="3" borderId="0" xfId="0" applyFont="1" applyFill="1" applyAlignment="1">
      <alignment horizontal="right"/>
    </xf>
    <xf numFmtId="0" fontId="0" fillId="4" borderId="0" xfId="0" applyFill="1"/>
    <xf numFmtId="0" fontId="0" fillId="4" borderId="0" xfId="0" applyFont="1" applyFill="1"/>
    <xf numFmtId="0" fontId="3" fillId="4" borderId="0" xfId="0" applyFont="1" applyFill="1"/>
    <xf numFmtId="0" fontId="0" fillId="4" borderId="0" xfId="0" applyFill="1" applyAlignment="1">
      <alignment horizontal="left"/>
    </xf>
    <xf numFmtId="0" fontId="2" fillId="4" borderId="0" xfId="0" applyFont="1" applyFill="1"/>
    <xf numFmtId="0" fontId="0" fillId="4" borderId="0" xfId="0" applyFill="1" applyAlignment="1">
      <alignment horizontal="right"/>
    </xf>
    <xf numFmtId="16" fontId="0" fillId="4" borderId="0" xfId="0" applyNumberFormat="1" applyFill="1" applyAlignment="1">
      <alignment horizontal="right"/>
    </xf>
    <xf numFmtId="0" fontId="1" fillId="4" borderId="0" xfId="0" applyFont="1" applyFill="1" applyAlignment="1">
      <alignment horizontal="right"/>
    </xf>
    <xf numFmtId="0" fontId="0" fillId="5" borderId="0" xfId="0" applyFill="1"/>
    <xf numFmtId="0" fontId="0" fillId="5" borderId="0" xfId="0" applyFont="1" applyFill="1"/>
    <xf numFmtId="0" fontId="3" fillId="5" borderId="0" xfId="0" applyFont="1" applyFill="1"/>
    <xf numFmtId="0" fontId="0" fillId="5" borderId="0" xfId="0" applyFill="1" applyAlignment="1">
      <alignment horizontal="left"/>
    </xf>
    <xf numFmtId="0" fontId="2" fillId="5" borderId="0" xfId="0" applyFont="1" applyFill="1"/>
    <xf numFmtId="0" fontId="1" fillId="5" borderId="0" xfId="0" applyFont="1" applyFill="1" applyAlignment="1">
      <alignment horizontal="right"/>
    </xf>
    <xf numFmtId="0" fontId="0" fillId="5" borderId="0" xfId="0" applyFill="1" applyAlignment="1">
      <alignment horizontal="right"/>
    </xf>
    <xf numFmtId="16" fontId="0" fillId="5" borderId="0" xfId="0" applyNumberFormat="1" applyFill="1" applyAlignment="1">
      <alignment horizontal="right"/>
    </xf>
    <xf numFmtId="0" fontId="0" fillId="6" borderId="0" xfId="0" applyFill="1" applyAlignment="1">
      <alignment horizontal="right"/>
    </xf>
    <xf numFmtId="0" fontId="12" fillId="0" borderId="0" xfId="0" applyFont="1"/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7"/>
  <sheetViews>
    <sheetView tabSelected="1" zoomScale="61" zoomScaleNormal="61" workbookViewId="0">
      <selection activeCell="C22" sqref="C22"/>
    </sheetView>
  </sheetViews>
  <sheetFormatPr defaultRowHeight="15" x14ac:dyDescent="0.25"/>
  <cols>
    <col min="1" max="1" width="4.5703125" style="4" customWidth="1"/>
    <col min="2" max="2" width="26.7109375" customWidth="1"/>
    <col min="3" max="3" width="30.140625" style="4" customWidth="1"/>
    <col min="4" max="4" width="6.85546875" style="4" customWidth="1"/>
    <col min="5" max="6" width="6.85546875" style="4" hidden="1" customWidth="1"/>
    <col min="7" max="7" width="26" style="4" customWidth="1"/>
    <col min="8" max="8" width="9.140625" style="4" customWidth="1"/>
    <col min="9" max="9" width="29.85546875" style="4" customWidth="1"/>
    <col min="10" max="10" width="6.140625" style="4" customWidth="1"/>
    <col min="11" max="11" width="7" style="7" customWidth="1"/>
    <col min="12" max="12" width="10" customWidth="1"/>
    <col min="14" max="14" width="9.28515625" customWidth="1"/>
    <col min="15" max="15" width="10.42578125" customWidth="1"/>
    <col min="16" max="16" width="11.42578125" customWidth="1"/>
    <col min="17" max="17" width="11.5703125" customWidth="1"/>
    <col min="18" max="18" width="12.7109375" customWidth="1"/>
    <col min="19" max="19" width="19.28515625" customWidth="1"/>
    <col min="20" max="20" width="13.140625" customWidth="1"/>
    <col min="22" max="22" width="10" customWidth="1"/>
    <col min="23" max="23" width="0.42578125" customWidth="1"/>
    <col min="24" max="24" width="11.42578125" customWidth="1"/>
    <col min="25" max="25" width="10.5703125" customWidth="1"/>
    <col min="29" max="29" width="36.42578125" customWidth="1"/>
  </cols>
  <sheetData>
    <row r="1" spans="1:29" x14ac:dyDescent="0.25">
      <c r="B1" s="4" t="s">
        <v>27</v>
      </c>
      <c r="C1"/>
      <c r="L1" s="2">
        <v>0.15</v>
      </c>
      <c r="M1" t="s">
        <v>10</v>
      </c>
    </row>
    <row r="2" spans="1:29" x14ac:dyDescent="0.25">
      <c r="C2" s="18"/>
      <c r="L2">
        <v>7</v>
      </c>
      <c r="M2" t="s">
        <v>5</v>
      </c>
    </row>
    <row r="3" spans="1:29" x14ac:dyDescent="0.25">
      <c r="C3"/>
      <c r="L3">
        <v>5</v>
      </c>
      <c r="M3" t="s">
        <v>6</v>
      </c>
      <c r="O3">
        <f>IF(L3&gt;5,4,3)</f>
        <v>3</v>
      </c>
    </row>
    <row r="4" spans="1:29" x14ac:dyDescent="0.25">
      <c r="C4"/>
      <c r="L4">
        <v>0</v>
      </c>
      <c r="M4" s="4" t="s">
        <v>32</v>
      </c>
    </row>
    <row r="5" spans="1:29" x14ac:dyDescent="0.25">
      <c r="C5" s="6" t="s">
        <v>47</v>
      </c>
      <c r="L5" s="6" t="s">
        <v>1</v>
      </c>
      <c r="P5" s="1" t="s">
        <v>4</v>
      </c>
      <c r="T5" s="3" t="s">
        <v>12</v>
      </c>
      <c r="U5" s="1" t="s">
        <v>1</v>
      </c>
      <c r="X5" s="1" t="s">
        <v>1</v>
      </c>
    </row>
    <row r="6" spans="1:29" x14ac:dyDescent="0.25">
      <c r="G6" s="4" t="s">
        <v>45</v>
      </c>
      <c r="I6" s="6" t="s">
        <v>38</v>
      </c>
      <c r="L6" s="6" t="s">
        <v>46</v>
      </c>
      <c r="M6" s="1"/>
      <c r="N6" s="1" t="s">
        <v>8</v>
      </c>
      <c r="O6" s="1"/>
      <c r="P6" s="1" t="s">
        <v>9</v>
      </c>
      <c r="Q6" s="1" t="s">
        <v>0</v>
      </c>
      <c r="R6" s="1" t="s">
        <v>7</v>
      </c>
      <c r="S6" s="1" t="s">
        <v>11</v>
      </c>
      <c r="T6" s="3" t="s">
        <v>11</v>
      </c>
      <c r="U6" s="1" t="s">
        <v>2</v>
      </c>
      <c r="X6" s="1" t="s">
        <v>3</v>
      </c>
    </row>
    <row r="7" spans="1:29" x14ac:dyDescent="0.25">
      <c r="B7" s="4" t="s">
        <v>43</v>
      </c>
      <c r="C7" s="4">
        <v>390</v>
      </c>
      <c r="G7" s="4">
        <f>275/7*$L$2</f>
        <v>275</v>
      </c>
      <c r="I7" s="4">
        <f>L7/7*$L$2</f>
        <v>500</v>
      </c>
      <c r="L7">
        <v>500</v>
      </c>
      <c r="M7" s="4"/>
      <c r="N7">
        <v>100</v>
      </c>
      <c r="P7" s="4">
        <f>IF($L$3&gt;4,$O$3*($L$3-4)*$L$2,0)</f>
        <v>21</v>
      </c>
      <c r="Q7" s="4">
        <f t="shared" ref="Q7" si="0">ROUND((G7+N7+P7)*$L$1,0)</f>
        <v>59</v>
      </c>
      <c r="R7">
        <f>G7+N7+P7+Q7</f>
        <v>455</v>
      </c>
      <c r="S7" s="4">
        <f>ROUND(R7*0.039,0)*$L$4</f>
        <v>0</v>
      </c>
      <c r="T7" s="4">
        <f t="shared" ref="T7:T11" si="1">R7+S7</f>
        <v>455</v>
      </c>
      <c r="U7">
        <f>T7/$L$2</f>
        <v>65</v>
      </c>
    </row>
    <row r="8" spans="1:29" x14ac:dyDescent="0.25">
      <c r="B8" s="4" t="s">
        <v>42</v>
      </c>
      <c r="C8" s="4">
        <v>475</v>
      </c>
      <c r="G8" s="4">
        <f>430/7*$L$2</f>
        <v>430</v>
      </c>
      <c r="I8" s="4">
        <f t="shared" ref="I8:I11" si="2">L8/7*$L$2</f>
        <v>600</v>
      </c>
      <c r="L8" s="4">
        <v>600</v>
      </c>
      <c r="M8" s="4"/>
      <c r="N8" s="4">
        <v>100</v>
      </c>
      <c r="O8" s="4"/>
      <c r="P8" s="4">
        <f t="shared" ref="P8:P11" si="3">IF($L$3&gt;4,$O$3*($L$3-4)*$L$2,0)</f>
        <v>21</v>
      </c>
      <c r="Q8" s="4">
        <f>ROUND((G8+N8+P8)*$L$1,0)</f>
        <v>83</v>
      </c>
      <c r="R8" s="4">
        <f t="shared" ref="R8:R11" si="4">G8+N8+P8+Q8</f>
        <v>634</v>
      </c>
      <c r="S8" s="4">
        <f t="shared" ref="S8:S11" si="5">ROUND(R8*0.039,0)*$L$4</f>
        <v>0</v>
      </c>
      <c r="T8" s="4">
        <f t="shared" si="1"/>
        <v>634</v>
      </c>
      <c r="U8" s="4">
        <f t="shared" ref="U8:U11" si="6">T8/$L$2</f>
        <v>90.571428571428569</v>
      </c>
    </row>
    <row r="9" spans="1:29" s="4" customFormat="1" x14ac:dyDescent="0.25">
      <c r="B9" s="4" t="s">
        <v>41</v>
      </c>
      <c r="C9" s="4">
        <v>560</v>
      </c>
      <c r="G9" s="4">
        <f>560/7*$L$2</f>
        <v>560</v>
      </c>
      <c r="I9" s="4">
        <f t="shared" si="2"/>
        <v>700</v>
      </c>
      <c r="K9" s="7"/>
      <c r="L9" s="4">
        <v>700</v>
      </c>
      <c r="N9" s="4">
        <v>100</v>
      </c>
      <c r="P9" s="4">
        <f t="shared" si="3"/>
        <v>21</v>
      </c>
      <c r="Q9" s="4">
        <f t="shared" ref="Q9:Q11" si="7">ROUND((G9+N9+P9)*$L$1,0)</f>
        <v>102</v>
      </c>
      <c r="R9" s="4">
        <f t="shared" si="4"/>
        <v>783</v>
      </c>
      <c r="S9" s="4">
        <f t="shared" si="5"/>
        <v>0</v>
      </c>
      <c r="T9" s="4">
        <f t="shared" si="1"/>
        <v>783</v>
      </c>
      <c r="U9" s="4">
        <f t="shared" si="6"/>
        <v>111.85714285714286</v>
      </c>
    </row>
    <row r="10" spans="1:29" s="4" customFormat="1" x14ac:dyDescent="0.25">
      <c r="B10" s="4" t="s">
        <v>44</v>
      </c>
      <c r="C10" s="4">
        <v>650</v>
      </c>
      <c r="G10" s="4">
        <f>650/7*$L$2</f>
        <v>650</v>
      </c>
      <c r="I10" s="4">
        <f t="shared" si="2"/>
        <v>800</v>
      </c>
      <c r="K10" s="7"/>
      <c r="L10" s="4">
        <v>800</v>
      </c>
      <c r="N10" s="4">
        <v>100</v>
      </c>
      <c r="P10" s="4">
        <f t="shared" si="3"/>
        <v>21</v>
      </c>
      <c r="Q10" s="4">
        <f t="shared" si="7"/>
        <v>116</v>
      </c>
      <c r="R10" s="4">
        <f t="shared" si="4"/>
        <v>887</v>
      </c>
      <c r="S10" s="4">
        <f t="shared" si="5"/>
        <v>0</v>
      </c>
      <c r="T10" s="4">
        <f t="shared" si="1"/>
        <v>887</v>
      </c>
      <c r="U10" s="4">
        <f t="shared" si="6"/>
        <v>126.71428571428571</v>
      </c>
    </row>
    <row r="11" spans="1:29" x14ac:dyDescent="0.25">
      <c r="B11" s="4" t="s">
        <v>40</v>
      </c>
      <c r="C11" s="4">
        <v>845</v>
      </c>
      <c r="G11" s="4">
        <f>845/7*$L$2</f>
        <v>845</v>
      </c>
      <c r="I11" s="4">
        <f t="shared" si="2"/>
        <v>1000</v>
      </c>
      <c r="L11" s="4">
        <v>1000</v>
      </c>
      <c r="M11" s="4"/>
      <c r="N11" s="4">
        <v>100</v>
      </c>
      <c r="O11" s="4"/>
      <c r="P11" s="4">
        <f t="shared" si="3"/>
        <v>21</v>
      </c>
      <c r="Q11" s="4">
        <f t="shared" si="7"/>
        <v>145</v>
      </c>
      <c r="R11" s="4">
        <f t="shared" si="4"/>
        <v>1111</v>
      </c>
      <c r="S11" s="4">
        <f t="shared" si="5"/>
        <v>0</v>
      </c>
      <c r="T11" s="4">
        <f t="shared" si="1"/>
        <v>1111</v>
      </c>
      <c r="U11" s="4">
        <f t="shared" si="6"/>
        <v>158.71428571428572</v>
      </c>
    </row>
    <row r="12" spans="1:29" x14ac:dyDescent="0.25">
      <c r="N12" s="4"/>
      <c r="O12" s="4"/>
      <c r="P12" s="4"/>
      <c r="Q12" s="4"/>
    </row>
    <row r="13" spans="1:29" x14ac:dyDescent="0.25">
      <c r="H13" s="4" t="s">
        <v>28</v>
      </c>
    </row>
    <row r="14" spans="1:29" x14ac:dyDescent="0.25">
      <c r="B14" s="4" t="s">
        <v>13</v>
      </c>
      <c r="C14" s="4" t="s">
        <v>26</v>
      </c>
      <c r="D14" s="4" t="s">
        <v>14</v>
      </c>
      <c r="G14" s="4" t="s">
        <v>15</v>
      </c>
      <c r="H14" s="4" t="s">
        <v>29</v>
      </c>
      <c r="I14" s="4" t="s">
        <v>16</v>
      </c>
      <c r="L14" s="4"/>
      <c r="N14" s="6" t="s">
        <v>17</v>
      </c>
      <c r="O14" s="6" t="s">
        <v>18</v>
      </c>
      <c r="P14" s="6" t="s">
        <v>19</v>
      </c>
      <c r="Q14" s="6" t="s">
        <v>20</v>
      </c>
      <c r="R14" s="6" t="s">
        <v>39</v>
      </c>
      <c r="S14" s="7" t="s">
        <v>21</v>
      </c>
      <c r="T14" s="6" t="s">
        <v>7</v>
      </c>
      <c r="U14" s="6" t="s">
        <v>8</v>
      </c>
      <c r="V14" s="6" t="s">
        <v>22</v>
      </c>
      <c r="W14" s="6" t="s">
        <v>23</v>
      </c>
      <c r="X14" s="6" t="s">
        <v>24</v>
      </c>
      <c r="Y14" s="6" t="s">
        <v>25</v>
      </c>
      <c r="Z14" s="6"/>
      <c r="AC14" s="6"/>
    </row>
    <row r="15" spans="1:29" s="4" customFormat="1" ht="23.25" x14ac:dyDescent="0.35">
      <c r="A15" s="30"/>
      <c r="B15" s="27">
        <v>2011</v>
      </c>
      <c r="C15" s="28"/>
      <c r="D15" s="29"/>
      <c r="E15" s="29"/>
      <c r="F15" s="29"/>
      <c r="G15" s="29"/>
      <c r="H15" s="29"/>
      <c r="I15" s="29"/>
      <c r="J15" s="30"/>
      <c r="K15" s="31"/>
      <c r="L15" s="32"/>
      <c r="M15" s="30"/>
      <c r="N15" s="33"/>
      <c r="O15" s="33"/>
      <c r="P15" s="30"/>
      <c r="Q15" s="34"/>
      <c r="R15" s="35"/>
      <c r="S15" s="31"/>
      <c r="T15" s="33"/>
      <c r="U15" s="33"/>
      <c r="V15" s="30"/>
      <c r="W15" s="33"/>
      <c r="X15" s="33"/>
      <c r="Y15" s="33"/>
    </row>
    <row r="16" spans="1:29" s="4" customFormat="1" x14ac:dyDescent="0.25">
      <c r="B16" s="16" t="s">
        <v>49</v>
      </c>
      <c r="C16" s="4" t="s">
        <v>48</v>
      </c>
      <c r="D16" s="4" t="s">
        <v>50</v>
      </c>
      <c r="E16" s="4">
        <f>IF(D16=$B$1,H16,0)</f>
        <v>0</v>
      </c>
      <c r="F16" s="4">
        <f t="shared" ref="F16" si="8">IF(E16&gt;0,0,1)</f>
        <v>1</v>
      </c>
      <c r="G16" s="4" t="s">
        <v>54</v>
      </c>
      <c r="H16" s="16">
        <v>13</v>
      </c>
      <c r="I16" s="4" t="s">
        <v>51</v>
      </c>
      <c r="K16" s="7"/>
      <c r="L16" s="5"/>
      <c r="N16" s="52">
        <v>522</v>
      </c>
      <c r="O16" s="6">
        <v>0</v>
      </c>
      <c r="P16" s="4">
        <f>IF(N16&gt;0,((N16+300)-O16),0)</f>
        <v>822</v>
      </c>
      <c r="Q16" s="8" t="s">
        <v>52</v>
      </c>
      <c r="R16" s="3" t="s">
        <v>53</v>
      </c>
      <c r="S16" s="7" t="s">
        <v>55</v>
      </c>
      <c r="T16" s="6">
        <f t="shared" ref="T16:T30" si="9">P16+O16</f>
        <v>822</v>
      </c>
      <c r="U16" s="6">
        <f>IF(H16&gt;0,70,0)</f>
        <v>70</v>
      </c>
      <c r="V16" s="4">
        <f t="shared" ref="V16:V30" si="10">N16-U16</f>
        <v>452</v>
      </c>
      <c r="W16" s="6"/>
      <c r="X16" s="6">
        <f t="shared" ref="X16:X30" si="11">IF(H16&gt;0,30*F16,0)</f>
        <v>30</v>
      </c>
      <c r="Y16" s="6">
        <f t="shared" ref="Y16:Y30" si="12">V16-X16</f>
        <v>422</v>
      </c>
    </row>
    <row r="17" spans="1:25" s="4" customFormat="1" x14ac:dyDescent="0.25">
      <c r="B17" s="53"/>
      <c r="C17" s="54"/>
      <c r="H17" s="16"/>
      <c r="K17" s="7"/>
      <c r="L17" s="5"/>
      <c r="N17" s="52">
        <v>0</v>
      </c>
      <c r="O17" s="6">
        <f t="shared" ref="O17:O28" si="13">ROUND((N17*0.4),0)</f>
        <v>0</v>
      </c>
      <c r="P17" s="4">
        <f t="shared" ref="P17:P28" si="14">IF(N17&gt;0,((N17+300)-O17),0)</f>
        <v>0</v>
      </c>
      <c r="Q17" s="8"/>
      <c r="R17" s="3"/>
      <c r="S17" s="7"/>
      <c r="T17" s="6">
        <f t="shared" ref="T17:T28" si="15">P17+O17</f>
        <v>0</v>
      </c>
      <c r="U17" s="6">
        <f t="shared" ref="U17:U28" si="16">IF(H17&gt;0,70,0)</f>
        <v>0</v>
      </c>
      <c r="V17" s="4">
        <f t="shared" ref="V17:V28" si="17">N17-U17</f>
        <v>0</v>
      </c>
      <c r="W17" s="6"/>
      <c r="X17" s="6">
        <f t="shared" ref="X17:X28" si="18">IF(H17&gt;0,30*F17,0)</f>
        <v>0</v>
      </c>
      <c r="Y17" s="6">
        <f t="shared" ref="Y17:Y28" si="19">V17-X17</f>
        <v>0</v>
      </c>
    </row>
    <row r="18" spans="1:25" s="4" customFormat="1" x14ac:dyDescent="0.25">
      <c r="B18" s="53"/>
      <c r="C18" s="54"/>
      <c r="H18" s="16"/>
      <c r="K18" s="7"/>
      <c r="L18" s="5"/>
      <c r="N18" s="52">
        <v>0</v>
      </c>
      <c r="O18" s="6">
        <f t="shared" si="13"/>
        <v>0</v>
      </c>
      <c r="P18" s="4">
        <f t="shared" si="14"/>
        <v>0</v>
      </c>
      <c r="Q18" s="8"/>
      <c r="R18" s="3"/>
      <c r="S18" s="7"/>
      <c r="T18" s="6">
        <f t="shared" si="15"/>
        <v>0</v>
      </c>
      <c r="U18" s="6">
        <f t="shared" si="16"/>
        <v>0</v>
      </c>
      <c r="V18" s="4">
        <f t="shared" si="17"/>
        <v>0</v>
      </c>
      <c r="W18" s="6"/>
      <c r="X18" s="6">
        <f t="shared" si="18"/>
        <v>0</v>
      </c>
      <c r="Y18" s="6">
        <f t="shared" si="19"/>
        <v>0</v>
      </c>
    </row>
    <row r="19" spans="1:25" s="4" customFormat="1" x14ac:dyDescent="0.25">
      <c r="B19" s="53"/>
      <c r="C19" s="54"/>
      <c r="H19" s="16"/>
      <c r="K19" s="7"/>
      <c r="L19" s="5"/>
      <c r="N19" s="52">
        <v>0</v>
      </c>
      <c r="O19" s="6">
        <f t="shared" si="13"/>
        <v>0</v>
      </c>
      <c r="P19" s="4">
        <f t="shared" si="14"/>
        <v>0</v>
      </c>
      <c r="Q19" s="8"/>
      <c r="R19" s="3"/>
      <c r="S19" s="7"/>
      <c r="T19" s="6">
        <f t="shared" si="15"/>
        <v>0</v>
      </c>
      <c r="U19" s="6">
        <f t="shared" si="16"/>
        <v>0</v>
      </c>
      <c r="V19" s="4">
        <f t="shared" si="17"/>
        <v>0</v>
      </c>
      <c r="W19" s="6"/>
      <c r="X19" s="6">
        <f t="shared" si="18"/>
        <v>0</v>
      </c>
      <c r="Y19" s="6">
        <f t="shared" si="19"/>
        <v>0</v>
      </c>
    </row>
    <row r="20" spans="1:25" s="4" customFormat="1" x14ac:dyDescent="0.25">
      <c r="B20" s="53" t="s">
        <v>61</v>
      </c>
      <c r="C20" s="54"/>
      <c r="D20" s="4" t="s">
        <v>27</v>
      </c>
      <c r="G20" s="4" t="s">
        <v>62</v>
      </c>
      <c r="H20" s="16">
        <v>13</v>
      </c>
      <c r="I20" s="4" t="s">
        <v>64</v>
      </c>
      <c r="K20" s="7"/>
      <c r="L20" s="5"/>
      <c r="N20" s="52">
        <v>0</v>
      </c>
      <c r="O20" s="6">
        <f t="shared" si="13"/>
        <v>0</v>
      </c>
      <c r="P20" s="4">
        <f t="shared" si="14"/>
        <v>0</v>
      </c>
      <c r="Q20" s="8"/>
      <c r="R20" s="3"/>
      <c r="S20" s="7"/>
      <c r="T20" s="6">
        <f t="shared" si="15"/>
        <v>0</v>
      </c>
      <c r="U20" s="6">
        <f t="shared" si="16"/>
        <v>70</v>
      </c>
      <c r="V20" s="4">
        <f t="shared" si="17"/>
        <v>-70</v>
      </c>
      <c r="W20" s="6"/>
      <c r="X20" s="6">
        <f t="shared" si="18"/>
        <v>0</v>
      </c>
      <c r="Y20" s="6">
        <f t="shared" si="19"/>
        <v>-70</v>
      </c>
    </row>
    <row r="21" spans="1:25" s="4" customFormat="1" x14ac:dyDescent="0.25">
      <c r="B21" s="53"/>
      <c r="C21" s="54"/>
      <c r="H21" s="16"/>
      <c r="K21" s="7"/>
      <c r="L21" s="5"/>
      <c r="N21" s="52">
        <v>0</v>
      </c>
      <c r="O21" s="6">
        <f t="shared" si="13"/>
        <v>0</v>
      </c>
      <c r="P21" s="4">
        <f t="shared" si="14"/>
        <v>0</v>
      </c>
      <c r="Q21" s="8"/>
      <c r="R21" s="3"/>
      <c r="S21" s="7"/>
      <c r="T21" s="6">
        <f t="shared" si="15"/>
        <v>0</v>
      </c>
      <c r="U21" s="6">
        <f t="shared" si="16"/>
        <v>0</v>
      </c>
      <c r="V21" s="4">
        <f t="shared" si="17"/>
        <v>0</v>
      </c>
      <c r="W21" s="6"/>
      <c r="X21" s="6">
        <f t="shared" si="18"/>
        <v>0</v>
      </c>
      <c r="Y21" s="6">
        <f t="shared" si="19"/>
        <v>0</v>
      </c>
    </row>
    <row r="22" spans="1:25" s="4" customFormat="1" x14ac:dyDescent="0.25">
      <c r="B22" s="53" t="s">
        <v>57</v>
      </c>
      <c r="C22" s="54" t="s">
        <v>56</v>
      </c>
      <c r="D22" s="4" t="s">
        <v>58</v>
      </c>
      <c r="G22" s="4" t="s">
        <v>63</v>
      </c>
      <c r="H22" s="16">
        <v>14</v>
      </c>
      <c r="I22" s="4" t="s">
        <v>59</v>
      </c>
      <c r="K22" s="7"/>
      <c r="L22" s="5"/>
      <c r="N22" s="52">
        <v>1978</v>
      </c>
      <c r="O22" s="6">
        <f t="shared" si="13"/>
        <v>791</v>
      </c>
      <c r="P22" s="4">
        <f t="shared" si="14"/>
        <v>1487</v>
      </c>
      <c r="Q22" s="8">
        <v>40368</v>
      </c>
      <c r="R22" s="3" t="s">
        <v>53</v>
      </c>
      <c r="S22" s="7" t="s">
        <v>60</v>
      </c>
      <c r="T22" s="6">
        <f t="shared" si="15"/>
        <v>2278</v>
      </c>
      <c r="U22" s="6">
        <f t="shared" si="16"/>
        <v>70</v>
      </c>
      <c r="V22" s="4">
        <f t="shared" si="17"/>
        <v>1908</v>
      </c>
      <c r="W22" s="6"/>
      <c r="X22" s="6">
        <v>30</v>
      </c>
      <c r="Y22" s="6">
        <f t="shared" si="19"/>
        <v>1878</v>
      </c>
    </row>
    <row r="23" spans="1:25" s="4" customFormat="1" x14ac:dyDescent="0.25">
      <c r="B23" s="53"/>
      <c r="C23" s="54"/>
      <c r="H23" s="16"/>
      <c r="K23" s="7"/>
      <c r="L23" s="5"/>
      <c r="N23" s="52">
        <v>0</v>
      </c>
      <c r="O23" s="6">
        <f t="shared" si="13"/>
        <v>0</v>
      </c>
      <c r="P23" s="4">
        <f t="shared" si="14"/>
        <v>0</v>
      </c>
      <c r="Q23" s="8"/>
      <c r="R23" s="3"/>
      <c r="S23" s="7"/>
      <c r="T23" s="6">
        <f t="shared" si="15"/>
        <v>0</v>
      </c>
      <c r="U23" s="6">
        <f t="shared" si="16"/>
        <v>0</v>
      </c>
      <c r="V23" s="4">
        <f t="shared" si="17"/>
        <v>0</v>
      </c>
      <c r="W23" s="6"/>
      <c r="X23" s="6">
        <f t="shared" si="18"/>
        <v>0</v>
      </c>
      <c r="Y23" s="6">
        <f t="shared" si="19"/>
        <v>0</v>
      </c>
    </row>
    <row r="24" spans="1:25" s="4" customFormat="1" x14ac:dyDescent="0.25">
      <c r="B24" s="53"/>
      <c r="C24" s="54"/>
      <c r="H24" s="16"/>
      <c r="K24" s="7"/>
      <c r="L24" s="5"/>
      <c r="N24" s="52">
        <v>0</v>
      </c>
      <c r="O24" s="6">
        <f t="shared" si="13"/>
        <v>0</v>
      </c>
      <c r="P24" s="4">
        <f t="shared" si="14"/>
        <v>0</v>
      </c>
      <c r="Q24" s="8"/>
      <c r="R24" s="3"/>
      <c r="S24" s="7"/>
      <c r="T24" s="6">
        <f t="shared" si="15"/>
        <v>0</v>
      </c>
      <c r="U24" s="6">
        <f t="shared" si="16"/>
        <v>0</v>
      </c>
      <c r="V24" s="4">
        <f t="shared" si="17"/>
        <v>0</v>
      </c>
      <c r="W24" s="6"/>
      <c r="X24" s="6">
        <f t="shared" si="18"/>
        <v>0</v>
      </c>
      <c r="Y24" s="6">
        <f t="shared" si="19"/>
        <v>0</v>
      </c>
    </row>
    <row r="25" spans="1:25" s="4" customFormat="1" x14ac:dyDescent="0.25">
      <c r="B25" s="53"/>
      <c r="C25" s="54"/>
      <c r="H25" s="16"/>
      <c r="K25" s="7"/>
      <c r="L25" s="5"/>
      <c r="N25" s="52">
        <v>0</v>
      </c>
      <c r="O25" s="6">
        <f t="shared" si="13"/>
        <v>0</v>
      </c>
      <c r="P25" s="4">
        <f t="shared" si="14"/>
        <v>0</v>
      </c>
      <c r="Q25" s="8"/>
      <c r="R25" s="3"/>
      <c r="S25" s="7"/>
      <c r="T25" s="6">
        <f t="shared" si="15"/>
        <v>0</v>
      </c>
      <c r="U25" s="6">
        <f t="shared" si="16"/>
        <v>0</v>
      </c>
      <c r="V25" s="4">
        <f t="shared" si="17"/>
        <v>0</v>
      </c>
      <c r="W25" s="6"/>
      <c r="X25" s="6">
        <f t="shared" si="18"/>
        <v>0</v>
      </c>
      <c r="Y25" s="6">
        <f t="shared" si="19"/>
        <v>0</v>
      </c>
    </row>
    <row r="26" spans="1:25" s="4" customFormat="1" x14ac:dyDescent="0.25">
      <c r="B26" s="53"/>
      <c r="C26" s="54"/>
      <c r="H26" s="16"/>
      <c r="K26" s="7"/>
      <c r="L26" s="5"/>
      <c r="N26" s="52">
        <v>0</v>
      </c>
      <c r="O26" s="6">
        <f t="shared" si="13"/>
        <v>0</v>
      </c>
      <c r="P26" s="4">
        <f t="shared" si="14"/>
        <v>0</v>
      </c>
      <c r="Q26" s="8"/>
      <c r="R26" s="3"/>
      <c r="S26" s="7"/>
      <c r="T26" s="6">
        <f t="shared" si="15"/>
        <v>0</v>
      </c>
      <c r="U26" s="6">
        <f t="shared" si="16"/>
        <v>0</v>
      </c>
      <c r="V26" s="4">
        <f t="shared" si="17"/>
        <v>0</v>
      </c>
      <c r="W26" s="6"/>
      <c r="X26" s="6">
        <f t="shared" si="18"/>
        <v>0</v>
      </c>
      <c r="Y26" s="6">
        <f t="shared" si="19"/>
        <v>0</v>
      </c>
    </row>
    <row r="27" spans="1:25" s="4" customFormat="1" x14ac:dyDescent="0.25">
      <c r="B27" s="53"/>
      <c r="C27" s="54"/>
      <c r="H27" s="16"/>
      <c r="K27" s="7"/>
      <c r="L27" s="5"/>
      <c r="N27" s="52">
        <v>0</v>
      </c>
      <c r="O27" s="6">
        <f t="shared" si="13"/>
        <v>0</v>
      </c>
      <c r="P27" s="4">
        <f t="shared" si="14"/>
        <v>0</v>
      </c>
      <c r="Q27" s="8"/>
      <c r="R27" s="3"/>
      <c r="S27" s="7"/>
      <c r="T27" s="6">
        <f t="shared" si="15"/>
        <v>0</v>
      </c>
      <c r="U27" s="6">
        <f t="shared" si="16"/>
        <v>0</v>
      </c>
      <c r="V27" s="4">
        <f t="shared" si="17"/>
        <v>0</v>
      </c>
      <c r="W27" s="6"/>
      <c r="X27" s="6">
        <f t="shared" si="18"/>
        <v>0</v>
      </c>
      <c r="Y27" s="6">
        <f t="shared" si="19"/>
        <v>0</v>
      </c>
    </row>
    <row r="28" spans="1:25" s="4" customFormat="1" x14ac:dyDescent="0.25">
      <c r="B28" s="53"/>
      <c r="C28" s="54"/>
      <c r="H28" s="16"/>
      <c r="K28" s="7"/>
      <c r="L28" s="5"/>
      <c r="N28" s="52">
        <v>0</v>
      </c>
      <c r="O28" s="6">
        <f t="shared" si="13"/>
        <v>0</v>
      </c>
      <c r="P28" s="4">
        <f t="shared" si="14"/>
        <v>0</v>
      </c>
      <c r="Q28" s="8"/>
      <c r="R28" s="3"/>
      <c r="S28" s="7"/>
      <c r="T28" s="6">
        <f t="shared" si="15"/>
        <v>0</v>
      </c>
      <c r="U28" s="6">
        <f t="shared" si="16"/>
        <v>0</v>
      </c>
      <c r="V28" s="4">
        <f t="shared" si="17"/>
        <v>0</v>
      </c>
      <c r="W28" s="6"/>
      <c r="X28" s="6">
        <f t="shared" si="18"/>
        <v>0</v>
      </c>
      <c r="Y28" s="6">
        <f t="shared" si="19"/>
        <v>0</v>
      </c>
    </row>
    <row r="29" spans="1:25" s="4" customFormat="1" x14ac:dyDescent="0.25">
      <c r="B29" s="53"/>
      <c r="C29" s="54"/>
      <c r="H29" s="16"/>
      <c r="K29" s="7"/>
      <c r="L29" s="5"/>
      <c r="N29" s="52">
        <v>0</v>
      </c>
      <c r="O29" s="6">
        <f t="shared" ref="O29:O30" si="20">ROUND((N29*0.4),0)</f>
        <v>0</v>
      </c>
      <c r="P29" s="4">
        <f t="shared" ref="P29:P30" si="21">IF(N29&gt;0,((N29+300)-O29),0)</f>
        <v>0</v>
      </c>
      <c r="Q29" s="8"/>
      <c r="R29" s="3"/>
      <c r="S29" s="7"/>
      <c r="T29" s="6">
        <f t="shared" si="9"/>
        <v>0</v>
      </c>
      <c r="U29" s="6">
        <f t="shared" ref="U29:U30" si="22">IF(H29&gt;0,70,0)</f>
        <v>0</v>
      </c>
      <c r="V29" s="4">
        <f t="shared" si="10"/>
        <v>0</v>
      </c>
      <c r="W29" s="6"/>
      <c r="X29" s="6">
        <f t="shared" si="11"/>
        <v>0</v>
      </c>
      <c r="Y29" s="6">
        <f t="shared" si="12"/>
        <v>0</v>
      </c>
    </row>
    <row r="30" spans="1:25" s="4" customFormat="1" x14ac:dyDescent="0.25">
      <c r="B30" s="16"/>
      <c r="C30" s="53"/>
      <c r="H30" s="16"/>
      <c r="K30" s="7"/>
      <c r="L30" s="5"/>
      <c r="N30" s="52">
        <v>0</v>
      </c>
      <c r="O30" s="6">
        <f t="shared" si="20"/>
        <v>0</v>
      </c>
      <c r="P30" s="4">
        <f t="shared" si="21"/>
        <v>0</v>
      </c>
      <c r="Q30" s="8"/>
      <c r="R30" s="3"/>
      <c r="S30" s="7"/>
      <c r="T30" s="6">
        <f t="shared" si="9"/>
        <v>0</v>
      </c>
      <c r="U30" s="6">
        <f t="shared" si="22"/>
        <v>0</v>
      </c>
      <c r="V30" s="4">
        <f t="shared" si="10"/>
        <v>0</v>
      </c>
      <c r="W30" s="6"/>
      <c r="X30" s="6">
        <f t="shared" si="11"/>
        <v>0</v>
      </c>
      <c r="Y30" s="6">
        <f t="shared" si="12"/>
        <v>0</v>
      </c>
    </row>
    <row r="31" spans="1:25" s="4" customFormat="1" x14ac:dyDescent="0.25">
      <c r="B31" s="16"/>
      <c r="C31" s="9"/>
      <c r="D31" s="16"/>
      <c r="E31" s="4">
        <f>IF(D31=$B$11,H31,0)</f>
        <v>0</v>
      </c>
      <c r="F31" s="4">
        <f t="shared" ref="F31" si="23">IF(E31&gt;0,0,1)</f>
        <v>1</v>
      </c>
      <c r="G31" s="16"/>
      <c r="H31" s="16">
        <v>0</v>
      </c>
      <c r="I31" s="16"/>
      <c r="K31" s="7"/>
      <c r="L31" s="5"/>
      <c r="N31" s="52">
        <v>0</v>
      </c>
      <c r="O31" s="6">
        <f>ROUND((N31*0.4),0)</f>
        <v>0</v>
      </c>
      <c r="P31" s="4">
        <f t="shared" ref="P31" si="24">IF(N31&gt;0,((N31+300)-O31),0)</f>
        <v>0</v>
      </c>
      <c r="Q31" s="8"/>
      <c r="R31" s="3"/>
      <c r="S31" s="7"/>
      <c r="T31" s="6">
        <f t="shared" ref="T31" si="25">P31+O31</f>
        <v>0</v>
      </c>
      <c r="U31" s="6">
        <f t="shared" ref="U31" si="26">IF(H31&gt;0,70,0)</f>
        <v>0</v>
      </c>
      <c r="V31" s="4">
        <f t="shared" ref="V31" si="27">N31-U31</f>
        <v>0</v>
      </c>
      <c r="W31" s="6"/>
      <c r="X31" s="6">
        <f t="shared" ref="X31" si="28">IF(H31&gt;0,30*F31,0)</f>
        <v>0</v>
      </c>
      <c r="Y31" s="6">
        <f t="shared" ref="Y31" si="29">V31-X31</f>
        <v>0</v>
      </c>
    </row>
    <row r="32" spans="1:25" s="4" customFormat="1" x14ac:dyDescent="0.25">
      <c r="A32" s="44"/>
      <c r="B32" s="45"/>
      <c r="C32" s="46"/>
      <c r="D32" s="45"/>
      <c r="E32" s="45"/>
      <c r="F32" s="45"/>
      <c r="G32" s="45"/>
      <c r="H32" s="45"/>
      <c r="I32" s="45"/>
      <c r="J32" s="44"/>
      <c r="K32" s="47"/>
      <c r="L32" s="48"/>
      <c r="M32" s="44"/>
      <c r="N32" s="49">
        <f>SUM(N15:N31)</f>
        <v>2500</v>
      </c>
      <c r="O32" s="50"/>
      <c r="P32" s="44"/>
      <c r="Q32" s="51"/>
      <c r="R32" s="49"/>
      <c r="S32" s="47"/>
      <c r="T32" s="50"/>
      <c r="U32" s="50"/>
      <c r="V32" s="44"/>
      <c r="W32" s="50"/>
      <c r="X32" s="50"/>
      <c r="Y32" s="49">
        <f>SUM(Y15:Y31)</f>
        <v>2230</v>
      </c>
    </row>
    <row r="33" spans="1:25" s="4" customFormat="1" ht="23.25" x14ac:dyDescent="0.35">
      <c r="A33" s="30"/>
      <c r="B33" s="27">
        <v>2012</v>
      </c>
      <c r="C33" s="28"/>
      <c r="D33" s="29"/>
      <c r="E33" s="29"/>
      <c r="F33" s="29"/>
      <c r="G33" s="29"/>
      <c r="H33" s="29"/>
      <c r="I33" s="29"/>
      <c r="J33" s="30"/>
      <c r="K33" s="31"/>
      <c r="L33" s="32"/>
      <c r="M33" s="30"/>
      <c r="N33" s="33"/>
      <c r="O33" s="33"/>
      <c r="P33" s="30"/>
      <c r="Q33" s="34"/>
      <c r="R33" s="35"/>
      <c r="S33" s="31"/>
      <c r="T33" s="33"/>
      <c r="U33" s="33"/>
      <c r="V33" s="30"/>
      <c r="W33" s="33"/>
      <c r="X33" s="33"/>
      <c r="Y33" s="33"/>
    </row>
    <row r="34" spans="1:25" s="4" customFormat="1" x14ac:dyDescent="0.25">
      <c r="B34" s="16"/>
      <c r="C34" s="9"/>
      <c r="D34" s="16"/>
      <c r="E34" s="4">
        <f>IF(D34=$B$11,H34,0)</f>
        <v>0</v>
      </c>
      <c r="F34" s="4">
        <f t="shared" ref="F34:F35" si="30">IF(E34&gt;0,0,1)</f>
        <v>1</v>
      </c>
      <c r="G34" s="16"/>
      <c r="H34" s="16">
        <v>0</v>
      </c>
      <c r="I34" s="16"/>
      <c r="K34" s="7"/>
      <c r="L34" s="5"/>
      <c r="N34" s="52">
        <v>0</v>
      </c>
      <c r="O34" s="6">
        <f>ROUND((N34*0.4),0)</f>
        <v>0</v>
      </c>
      <c r="P34" s="4">
        <f t="shared" ref="P34:P35" si="31">IF(N34&gt;0,((N34+300)-O34),0)</f>
        <v>0</v>
      </c>
      <c r="Q34" s="8"/>
      <c r="R34" s="3"/>
      <c r="S34" s="7"/>
      <c r="T34" s="6">
        <f t="shared" ref="T34:T35" si="32">P34+O34</f>
        <v>0</v>
      </c>
      <c r="U34" s="6">
        <f t="shared" ref="U34:U35" si="33">IF(H34&gt;0,70,0)</f>
        <v>0</v>
      </c>
      <c r="V34" s="4">
        <f t="shared" ref="V34:V35" si="34">N34-U34</f>
        <v>0</v>
      </c>
      <c r="W34" s="6"/>
      <c r="X34" s="6">
        <f t="shared" ref="X34:X35" si="35">IF(H34&gt;0,30*F34,0)</f>
        <v>0</v>
      </c>
      <c r="Y34" s="6">
        <f t="shared" ref="Y34:Y35" si="36">V34-X34</f>
        <v>0</v>
      </c>
    </row>
    <row r="35" spans="1:25" s="4" customFormat="1" x14ac:dyDescent="0.25">
      <c r="B35" s="16"/>
      <c r="C35" s="9"/>
      <c r="D35" s="16"/>
      <c r="E35" s="4">
        <f>IF(D35=$B$11,H35,0)</f>
        <v>0</v>
      </c>
      <c r="F35" s="4">
        <f t="shared" si="30"/>
        <v>1</v>
      </c>
      <c r="G35" s="16"/>
      <c r="H35" s="16">
        <v>0</v>
      </c>
      <c r="I35" s="16"/>
      <c r="K35" s="7"/>
      <c r="L35" s="5"/>
      <c r="N35" s="52">
        <v>0</v>
      </c>
      <c r="O35" s="6">
        <f>ROUND((N35*0.4),0)</f>
        <v>0</v>
      </c>
      <c r="P35" s="4">
        <f t="shared" si="31"/>
        <v>0</v>
      </c>
      <c r="Q35" s="8"/>
      <c r="R35" s="3"/>
      <c r="S35" s="7"/>
      <c r="T35" s="6">
        <f t="shared" si="32"/>
        <v>0</v>
      </c>
      <c r="U35" s="6">
        <f t="shared" si="33"/>
        <v>0</v>
      </c>
      <c r="V35" s="4">
        <f t="shared" si="34"/>
        <v>0</v>
      </c>
      <c r="W35" s="6"/>
      <c r="X35" s="6">
        <f t="shared" si="35"/>
        <v>0</v>
      </c>
      <c r="Y35" s="6">
        <f t="shared" si="36"/>
        <v>0</v>
      </c>
    </row>
    <row r="36" spans="1:25" s="4" customFormat="1" x14ac:dyDescent="0.25">
      <c r="A36" s="44"/>
      <c r="B36" s="45"/>
      <c r="C36" s="46"/>
      <c r="D36" s="45"/>
      <c r="E36" s="45"/>
      <c r="F36" s="45"/>
      <c r="G36" s="45"/>
      <c r="H36" s="45"/>
      <c r="I36" s="45"/>
      <c r="J36" s="44"/>
      <c r="K36" s="47"/>
      <c r="L36" s="48"/>
      <c r="M36" s="44"/>
      <c r="N36" s="49">
        <f>SUM(N34:N35)</f>
        <v>0</v>
      </c>
      <c r="O36" s="50"/>
      <c r="P36" s="44"/>
      <c r="Q36" s="51"/>
      <c r="R36" s="49"/>
      <c r="S36" s="47"/>
      <c r="T36" s="50"/>
      <c r="U36" s="50"/>
      <c r="V36" s="44"/>
      <c r="W36" s="50"/>
      <c r="X36" s="50"/>
      <c r="Y36" s="49">
        <f>SUM(Y34:Y35)</f>
        <v>0</v>
      </c>
    </row>
    <row r="37" spans="1:25" s="4" customFormat="1" x14ac:dyDescent="0.25">
      <c r="A37" s="19"/>
      <c r="B37" s="20"/>
      <c r="C37" s="21"/>
      <c r="D37" s="20"/>
      <c r="E37" s="20"/>
      <c r="F37" s="20"/>
      <c r="G37" s="20"/>
      <c r="H37" s="20"/>
      <c r="I37" s="20"/>
      <c r="J37" s="19"/>
      <c r="K37" s="22"/>
      <c r="L37" s="23"/>
      <c r="M37" s="19"/>
      <c r="N37" s="24"/>
      <c r="O37" s="24"/>
      <c r="P37" s="19"/>
      <c r="Q37" s="25"/>
      <c r="R37" s="26"/>
      <c r="S37" s="22"/>
      <c r="T37" s="24"/>
      <c r="U37" s="24"/>
      <c r="V37" s="19"/>
      <c r="W37" s="24"/>
      <c r="X37" s="24"/>
      <c r="Y37" s="24"/>
    </row>
    <row r="38" spans="1:25" s="4" customFormat="1" x14ac:dyDescent="0.25">
      <c r="A38" s="36"/>
      <c r="B38" s="37"/>
      <c r="C38" s="38"/>
      <c r="D38" s="37"/>
      <c r="E38" s="37"/>
      <c r="F38" s="37"/>
      <c r="G38" s="37"/>
      <c r="H38" s="37"/>
      <c r="I38" s="37"/>
      <c r="J38" s="36"/>
      <c r="K38" s="39"/>
      <c r="L38" s="40"/>
      <c r="M38" s="36"/>
      <c r="N38" s="41"/>
      <c r="O38" s="41"/>
      <c r="P38" s="36"/>
      <c r="Q38" s="42"/>
      <c r="R38" s="43"/>
      <c r="S38" s="39"/>
      <c r="T38" s="41"/>
      <c r="U38" s="41"/>
      <c r="V38" s="36"/>
      <c r="W38" s="41"/>
      <c r="X38" s="41"/>
      <c r="Y38" s="41"/>
    </row>
    <row r="39" spans="1:25" s="4" customFormat="1" x14ac:dyDescent="0.25">
      <c r="A39" s="19"/>
      <c r="B39" s="20"/>
      <c r="C39" s="21"/>
      <c r="D39" s="20"/>
      <c r="E39" s="20"/>
      <c r="F39" s="20"/>
      <c r="G39" s="20"/>
      <c r="H39" s="20"/>
      <c r="I39" s="20"/>
      <c r="J39" s="19"/>
      <c r="K39" s="22"/>
      <c r="L39" s="23"/>
      <c r="M39" s="19"/>
      <c r="N39" s="24"/>
      <c r="O39" s="24"/>
      <c r="P39" s="19"/>
      <c r="Q39" s="25"/>
      <c r="R39" s="26"/>
      <c r="S39" s="22"/>
      <c r="T39" s="24"/>
      <c r="U39" s="24"/>
      <c r="V39" s="19"/>
      <c r="W39" s="24"/>
      <c r="X39" s="24"/>
      <c r="Y39" s="24"/>
    </row>
    <row r="40" spans="1:25" s="4" customFormat="1" ht="15.75" x14ac:dyDescent="0.25">
      <c r="C40" s="12"/>
      <c r="G40" s="17" t="s">
        <v>31</v>
      </c>
      <c r="H40" s="4">
        <f>SUM(H15:H37)</f>
        <v>40</v>
      </c>
      <c r="K40" s="7"/>
      <c r="U40" s="4">
        <f>SUM(U15:U35)</f>
        <v>210</v>
      </c>
      <c r="V40" s="4">
        <f>SUM(V15:V35)</f>
        <v>2290</v>
      </c>
      <c r="W40" s="4">
        <f>SUM(W15:W35)</f>
        <v>0</v>
      </c>
      <c r="X40" s="4">
        <f>SUM(X15:X35)</f>
        <v>60</v>
      </c>
      <c r="Y40" s="4">
        <f>Y32+Y36</f>
        <v>2230</v>
      </c>
    </row>
    <row r="41" spans="1:25" s="4" customFormat="1" x14ac:dyDescent="0.25">
      <c r="K41" s="7"/>
    </row>
    <row r="42" spans="1:25" s="4" customFormat="1" x14ac:dyDescent="0.25">
      <c r="G42" s="6" t="s">
        <v>30</v>
      </c>
      <c r="H42" s="4">
        <f>H40/7</f>
        <v>5.7142857142857144</v>
      </c>
      <c r="K42" s="7"/>
      <c r="Y42" s="4">
        <f>Y40/320000</f>
        <v>6.9687500000000001E-3</v>
      </c>
    </row>
    <row r="43" spans="1:25" s="4" customFormat="1" x14ac:dyDescent="0.25">
      <c r="K43" s="7"/>
    </row>
    <row r="44" spans="1:25" s="4" customFormat="1" x14ac:dyDescent="0.25">
      <c r="G44" s="6" t="s">
        <v>33</v>
      </c>
      <c r="H44" s="4">
        <f>SUM(E15:E37)</f>
        <v>0</v>
      </c>
      <c r="K44" s="7"/>
    </row>
    <row r="45" spans="1:25" x14ac:dyDescent="0.25">
      <c r="G45" s="6" t="s">
        <v>34</v>
      </c>
      <c r="H45" s="4">
        <f>H44/7</f>
        <v>0</v>
      </c>
    </row>
    <row r="47" spans="1:25" x14ac:dyDescent="0.25">
      <c r="G47" s="6" t="s">
        <v>35</v>
      </c>
      <c r="H47" s="4">
        <f>H40-H44</f>
        <v>40</v>
      </c>
    </row>
    <row r="48" spans="1:25" x14ac:dyDescent="0.25">
      <c r="G48" s="6" t="s">
        <v>36</v>
      </c>
      <c r="H48" s="4">
        <f>H42-H45</f>
        <v>5.7142857142857144</v>
      </c>
      <c r="P48" s="4"/>
    </row>
    <row r="49" spans="2:19" x14ac:dyDescent="0.25">
      <c r="B49" s="4"/>
      <c r="G49" s="6" t="s">
        <v>37</v>
      </c>
      <c r="H49" s="4">
        <f>Y40/H48</f>
        <v>390.25</v>
      </c>
    </row>
    <row r="50" spans="2:19" ht="15.75" x14ac:dyDescent="0.25">
      <c r="B50" s="4"/>
      <c r="C50" s="12"/>
    </row>
    <row r="51" spans="2:19" ht="16.5" x14ac:dyDescent="0.3">
      <c r="B51" s="10"/>
      <c r="C51" s="12"/>
      <c r="S51" s="4"/>
    </row>
    <row r="52" spans="2:19" ht="17.25" x14ac:dyDescent="0.3">
      <c r="B52" s="14"/>
      <c r="C52" s="11"/>
      <c r="G52" s="12"/>
      <c r="H52" s="12"/>
      <c r="P52" s="4"/>
    </row>
    <row r="53" spans="2:19" ht="17.25" x14ac:dyDescent="0.3">
      <c r="B53" s="13"/>
      <c r="C53" s="13"/>
      <c r="G53" s="12"/>
      <c r="H53" s="12"/>
      <c r="S53" s="4"/>
    </row>
    <row r="54" spans="2:19" ht="17.25" x14ac:dyDescent="0.3">
      <c r="B54" s="15"/>
      <c r="C54" s="13"/>
    </row>
    <row r="55" spans="2:19" ht="17.25" x14ac:dyDescent="0.3">
      <c r="B55" s="13"/>
      <c r="C55" s="13"/>
    </row>
    <row r="56" spans="2:19" x14ac:dyDescent="0.25">
      <c r="B56" s="15"/>
      <c r="C56" s="15"/>
    </row>
    <row r="57" spans="2:19" x14ac:dyDescent="0.25">
      <c r="B57" s="15"/>
      <c r="C57" s="1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Snowbird</cp:lastModifiedBy>
  <dcterms:created xsi:type="dcterms:W3CDTF">2010-06-05T09:28:51Z</dcterms:created>
  <dcterms:modified xsi:type="dcterms:W3CDTF">2010-12-30T13:21:26Z</dcterms:modified>
</cp:coreProperties>
</file>